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2"/>
    <sheet name="Collection" sheetId="2" state="visible" r:id="rId3"/>
    <sheet name="Summary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<sst xmlns="http://schemas.openxmlformats.org/spreadsheetml/2006/main" count="106" uniqueCount="89">
  <si>
    <t xml:space="preserve">Bartr Collection Tracker</t>
  </si>
  <si>
    <t xml:space="preserve">Free template from bartr.cards - know what your collection is worth.</t>
  </si>
  <si>
    <t xml:space="preserve">At a glance</t>
  </si>
  <si>
    <t xml:space="preserve">Copies owned</t>
  </si>
  <si>
    <t xml:space="preserve">Total value</t>
  </si>
  <si>
    <t xml:space="preserve">Unrealized gain / loss</t>
  </si>
  <si>
    <t xml:space="preserve">Return on collection</t>
  </si>
  <si>
    <t xml:space="preserve">Sheets</t>
  </si>
  <si>
    <t xml:space="preserve">Collection</t>
  </si>
  <si>
    <t xml:space="preserve">One row per copy: what you paid, what it is worth now, gain or loss per card.</t>
  </si>
  <si>
    <t xml:space="preserve">Summary</t>
  </si>
  <si>
    <t xml:space="preserve">Totals, best performer, and value-by-set chart. Nothing to type.</t>
  </si>
  <si>
    <t xml:space="preserve">How to use it</t>
  </si>
  <si>
    <t xml:space="preserve">- Type only in the blue columns. Black columns calculate themselves; green cells read other sheets.</t>
  </si>
  <si>
    <t xml:space="preserve">- Update Current Value whenever you check prices - the whole workbook re-totals instantly.</t>
  </si>
  <si>
    <t xml:space="preserve">- Delete the sample rows once you get the idea - the formulas keep working on empty rows.</t>
  </si>
  <si>
    <t xml:space="preserve">- Works in Excel, Google Sheets (File &gt; Import), and Apple Numbers.</t>
  </si>
  <si>
    <t xml:space="preserve">Collection Tracker</t>
  </si>
  <si>
    <t xml:space="preserve">One row per copy. Blue columns are yours to type; black columns calculate themselves.</t>
  </si>
  <si>
    <t xml:space="preserve">Card Name</t>
  </si>
  <si>
    <t xml:space="preserve">Set</t>
  </si>
  <si>
    <t xml:space="preserve">Number</t>
  </si>
  <si>
    <t xml:space="preserve">Grade</t>
  </si>
  <si>
    <t xml:space="preserve">Variant</t>
  </si>
  <si>
    <t xml:space="preserve">Qty</t>
  </si>
  <si>
    <t xml:space="preserve">Purchase Price ($)</t>
  </si>
  <si>
    <t xml:space="preserve">Current Value ($)</t>
  </si>
  <si>
    <t xml:space="preserve">Total Cost ($)</t>
  </si>
  <si>
    <t xml:space="preserve">Total Value ($)</t>
  </si>
  <si>
    <t xml:space="preserve">Gain / Loss ($)</t>
  </si>
  <si>
    <t xml:space="preserve">Gain / Loss %</t>
  </si>
  <si>
    <t xml:space="preserve">Acquired</t>
  </si>
  <si>
    <t xml:space="preserve">Notes</t>
  </si>
  <si>
    <t xml:space="preserve">Charizard</t>
  </si>
  <si>
    <t xml:space="preserve">Base Set</t>
  </si>
  <si>
    <t xml:space="preserve">004</t>
  </si>
  <si>
    <t xml:space="preserve">PSA 8</t>
  </si>
  <si>
    <t xml:space="preserve">Holo</t>
  </si>
  <si>
    <t xml:space="preserve">2023-04-12</t>
  </si>
  <si>
    <t xml:space="preserve">Grail card</t>
  </si>
  <si>
    <t xml:space="preserve">Umbreon VMAX</t>
  </si>
  <si>
    <t xml:space="preserve">Evolving Skies</t>
  </si>
  <si>
    <t xml:space="preserve">215</t>
  </si>
  <si>
    <t xml:space="preserve">PSA 10</t>
  </si>
  <si>
    <t xml:space="preserve">Alt Art</t>
  </si>
  <si>
    <t xml:space="preserve">2024-11-02</t>
  </si>
  <si>
    <t xml:space="preserve">Pikachu ex</t>
  </si>
  <si>
    <t xml:space="preserve">Paldea Evolved</t>
  </si>
  <si>
    <t xml:space="preserve">063</t>
  </si>
  <si>
    <t xml:space="preserve">Raw</t>
  </si>
  <si>
    <t xml:space="preserve">Reverse Holo</t>
  </si>
  <si>
    <t xml:space="preserve">2025-01-20</t>
  </si>
  <si>
    <t xml:space="preserve">Mewtwo VSTAR</t>
  </si>
  <si>
    <t xml:space="preserve">Crown Zenith</t>
  </si>
  <si>
    <t xml:space="preserve">GG44</t>
  </si>
  <si>
    <t xml:space="preserve">CGC 9.5</t>
  </si>
  <si>
    <t xml:space="preserve">Gold</t>
  </si>
  <si>
    <t xml:space="preserve">2025-03-15</t>
  </si>
  <si>
    <t xml:space="preserve">Lugia V</t>
  </si>
  <si>
    <t xml:space="preserve">Silver Tempest</t>
  </si>
  <si>
    <t xml:space="preserve">186</t>
  </si>
  <si>
    <t xml:space="preserve">PSA 9</t>
  </si>
  <si>
    <t xml:space="preserve">2024-06-30</t>
  </si>
  <si>
    <t xml:space="preserve">Rayquaza VMAX</t>
  </si>
  <si>
    <t xml:space="preserve">TG20</t>
  </si>
  <si>
    <t xml:space="preserve">2025-05-08</t>
  </si>
  <si>
    <t xml:space="preserve">Bought at show</t>
  </si>
  <si>
    <t xml:space="preserve">Gengar VMAX</t>
  </si>
  <si>
    <t xml:space="preserve">Fusion Strike</t>
  </si>
  <si>
    <t xml:space="preserve">271</t>
  </si>
  <si>
    <t xml:space="preserve">2024-09-14</t>
  </si>
  <si>
    <t xml:space="preserve">Snorlax</t>
  </si>
  <si>
    <t xml:space="preserve">151</t>
  </si>
  <si>
    <t xml:space="preserve">143</t>
  </si>
  <si>
    <t xml:space="preserve">2025-07-22</t>
  </si>
  <si>
    <t xml:space="preserve">Collection Summary</t>
  </si>
  <si>
    <t xml:space="preserve">Reads the Collection sheet - never type here.</t>
  </si>
  <si>
    <t xml:space="preserve">Totals</t>
  </si>
  <si>
    <t xml:space="preserve">Copies</t>
  </si>
  <si>
    <t xml:space="preserve">Value ($)</t>
  </si>
  <si>
    <t xml:space="preserve">Total cost ($)</t>
  </si>
  <si>
    <t xml:space="preserve">Total value ($)</t>
  </si>
  <si>
    <t xml:space="preserve">Unrealized gain / loss ($)</t>
  </si>
  <si>
    <t xml:space="preserve">Highlights</t>
  </si>
  <si>
    <t xml:space="preserve">Most valuable card</t>
  </si>
  <si>
    <t xml:space="preserve">Its value ($)</t>
  </si>
  <si>
    <t xml:space="preserve">Tip: add a row here when you add a new set.</t>
  </si>
  <si>
    <t xml:space="preserve">Best performer</t>
  </si>
  <si>
    <t xml:space="preserve">Its return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</si>
</sst>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\$#,##0.00"/>
    <numFmt numFmtId="167" formatCode="0.0%"/>
    <numFmt numFmtId="168" formatCode="General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22B49"/>
      <name val="Cambria"/>
      <family val="0"/>
      <charset val="1"/>
    </font>
    <font>
      <sz val="11"/>
      <color rgb="FF666666"/>
      <name val="Cambria"/>
      <family val="0"/>
      <charset val="1"/>
    </font>
    <font>
      <b val="true"/>
      <sz val="13"/>
      <color rgb="FF122B49"/>
      <name val="Cambria"/>
      <family val="0"/>
      <charset val="1"/>
    </font>
    <font>
      <sz val="11"/>
      <name val="Cambria"/>
      <family val="0"/>
      <charset val="1"/>
    </font>
    <font>
      <sz val="11"/>
      <color rgb="FF008000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8"/>
      <color rgb="FF122B49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color rgb="FF0066CC"/>
      <name val="Cambria"/>
      <family val="0"/>
      <charset val="1"/>
    </font>
    <font>
      <sz val="11"/>
      <color rgb="FF000000"/>
      <name val="Cambria"/>
      <family val="0"/>
      <charset val="1"/>
    </font>
    <font>
      <b val="true"/>
      <sz val="12"/>
      <color rgb="FF122B49"/>
      <name val="Cambria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22B49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9F9F9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666666"/>
      <rgbColor rgb="FF969696"/>
      <rgbColor rgb="FF122B49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Collection value by set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Summary!G5</c:f>
              <c:strCache>
                <c:ptCount val="1"/>
                <c:pt idx="0">
                  <c:v>Value ($)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Summary!$E$6:$E$12</c:f>
              <c:strCache>
                <c:ptCount val="7"/>
                <c:pt idx="0">
                  <c:v>Base Set</c:v>
                </c:pt>
                <c:pt idx="1">
                  <c:v>Evolving Skies</c:v>
                </c:pt>
                <c:pt idx="2">
                  <c:v>Paldea Evolved</c:v>
                </c:pt>
                <c:pt idx="3">
                  <c:v>Crown Zenith</c:v>
                </c:pt>
                <c:pt idx="4">
                  <c:v>Silver Tempest</c:v>
                </c:pt>
                <c:pt idx="5">
                  <c:v>Fusion Strike</c:v>
                </c:pt>
                <c:pt idx="6">
                  <c:v>151</c:v>
                </c:pt>
              </c:strCache>
            </c:strRef>
          </c:cat>
          <c:val>
            <c:numRef>
              <c:f>Summary!$G$6:$G$12</c:f>
              <c:numCache>
                <c:formatCode>General</c:formatCode>
                <c:ptCount val="7"/>
                <c:pt idx="0">
                  <c:v>1200</c:v>
                </c:pt>
                <c:pt idx="1">
                  <c:v>1302</c:v>
                </c:pt>
                <c:pt idx="2">
                  <c:v>90</c:v>
                </c:pt>
                <c:pt idx="3">
                  <c:v>88</c:v>
                </c:pt>
                <c:pt idx="4">
                  <c:v>210</c:v>
                </c:pt>
                <c:pt idx="5">
                  <c:v>150</c:v>
                </c:pt>
                <c:pt idx="6">
                  <c:v>42</c:v>
                </c:pt>
              </c:numCache>
            </c:numRef>
          </c:val>
        </c:ser>
        <c:gapWidth val="150"/>
        <c:overlap val="0"/>
        <c:axId val="65335065"/>
        <c:axId val="37202192"/>
      </c:barChart>
      <c:catAx>
        <c:axId val="65335065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Value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7202192"/>
        <c:crosses val="autoZero"/>
        <c:auto val="1"/>
        <c:lblAlgn val="ctr"/>
        <c:lblOffset val="100"/>
        <c:noMultiLvlLbl val="0"/>
      </c:catAx>
      <c:valAx>
        <c:axId val="3720219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533506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17</xdr:row>
      <xdr:rowOff>0</xdr:rowOff>
    </xdr:from>
    <xdr:to>
      <xdr:col>6</xdr:col>
      <xdr:colOff>614520</xdr:colOff>
      <xdr:row>34</xdr:row>
      <xdr:rowOff>1080</xdr:rowOff>
    </xdr:to>
    <xdr:graphicFrame>
      <xdr:nvGraphicFramePr>
        <xdr:cNvPr id="0" name="Chart 1"/>
        <xdr:cNvGraphicFramePr/>
      </xdr:nvGraphicFramePr>
      <xdr:xfrm>
        <a:off x="141120" y="342900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62"/>
  </cols>
  <sheetData>
    <row r="2" customFormat="false" ht="36" hidden="false" customHeight="tru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6" customFormat="false" ht="15" hidden="false" customHeight="false" outlineLevel="0" collapsed="false">
      <c r="B6" s="3" t="s">
        <v>2</v>
      </c>
    </row>
    <row r="7" customFormat="false" ht="15" hidden="false" customHeight="false" outlineLevel="0" collapsed="false">
      <c r="B7" s="4" t="s">
        <v>3</v>
      </c>
      <c r="C7" s="5" t="n">
        <f aca="false">Summary!C6</f>
        <v>11</v>
      </c>
    </row>
    <row r="8" customFormat="false" ht="15" hidden="false" customHeight="false" outlineLevel="0" collapsed="false">
      <c r="B8" s="4" t="s">
        <v>4</v>
      </c>
      <c r="C8" s="6" t="n">
        <f aca="false">Summary!C8</f>
        <v>3082</v>
      </c>
    </row>
    <row r="9" customFormat="false" ht="15" hidden="false" customHeight="false" outlineLevel="0" collapsed="false">
      <c r="B9" s="4" t="s">
        <v>5</v>
      </c>
      <c r="C9" s="6" t="n">
        <f aca="false">Summary!C9</f>
        <v>1151</v>
      </c>
    </row>
    <row r="10" customFormat="false" ht="15" hidden="false" customHeight="false" outlineLevel="0" collapsed="false">
      <c r="B10" s="4" t="s">
        <v>6</v>
      </c>
      <c r="C10" s="7" t="n">
        <f aca="false">Summary!C10</f>
        <v>0.596064215432418</v>
      </c>
    </row>
    <row r="12" customFormat="false" ht="15" hidden="false" customHeight="false" outlineLevel="0" collapsed="false">
      <c r="B12" s="3" t="s">
        <v>7</v>
      </c>
    </row>
    <row r="13" customFormat="false" ht="15" hidden="false" customHeight="false" outlineLevel="0" collapsed="false">
      <c r="B13" s="8" t="s">
        <v>8</v>
      </c>
      <c r="C13" s="2" t="s">
        <v>9</v>
      </c>
    </row>
    <row r="14" customFormat="false" ht="15" hidden="false" customHeight="false" outlineLevel="0" collapsed="false">
      <c r="B14" s="8" t="s">
        <v>10</v>
      </c>
      <c r="C14" s="2" t="s">
        <v>11</v>
      </c>
    </row>
    <row r="16" customFormat="false" ht="15" hidden="false" customHeight="false" outlineLevel="0" collapsed="false">
      <c r="B16" s="3" t="s">
        <v>12</v>
      </c>
    </row>
    <row r="17" customFormat="false" ht="15" hidden="false" customHeight="false" outlineLevel="0" collapsed="false">
      <c r="B17" s="2" t="s">
        <v>13</v>
      </c>
    </row>
    <row r="18" customFormat="false" ht="15" hidden="false" customHeight="false" outlineLevel="0" collapsed="false">
      <c r="B18" s="2" t="s">
        <v>14</v>
      </c>
    </row>
    <row r="19" customFormat="false" ht="15" hidden="false" customHeight="false" outlineLevel="0" collapsed="false">
      <c r="B19" s="2" t="s">
        <v>15</v>
      </c>
    </row>
    <row r="20" customFormat="false" ht="15" hidden="false" customHeight="false" outlineLevel="0" collapsed="false">
      <c r="B20" s="2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O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5" min="4" style="0" width="9"/>
    <col collapsed="false" customWidth="true" hidden="false" outlineLevel="0" max="6" min="6" style="0" width="13"/>
    <col collapsed="false" customWidth="true" hidden="false" outlineLevel="0" max="7" min="7" style="0" width="6"/>
    <col collapsed="false" customWidth="true" hidden="false" outlineLevel="0" max="8" min="8" style="0" width="17"/>
    <col collapsed="false" customWidth="true" hidden="false" outlineLevel="0" max="9" min="9" style="0" width="16"/>
    <col collapsed="false" customWidth="true" hidden="false" outlineLevel="0" max="10" min="10" style="0" width="13"/>
    <col collapsed="false" customWidth="true" hidden="false" outlineLevel="0" max="12" min="11" style="0" width="14"/>
    <col collapsed="false" customWidth="true" hidden="false" outlineLevel="0" max="13" min="13" style="0" width="13"/>
    <col collapsed="false" customWidth="true" hidden="false" outlineLevel="0" max="14" min="14" style="0" width="12"/>
    <col collapsed="false" customWidth="true" hidden="false" outlineLevel="0" max="15" min="15" style="0" width="18"/>
  </cols>
  <sheetData>
    <row r="2" customFormat="false" ht="30" hidden="false" customHeight="true" outlineLevel="0" collapsed="false">
      <c r="B2" s="9" t="s">
        <v>17</v>
      </c>
    </row>
    <row r="3" customFormat="false" ht="15" hidden="false" customHeight="false" outlineLevel="0" collapsed="false">
      <c r="B3" s="2" t="s">
        <v>18</v>
      </c>
    </row>
    <row r="5" customFormat="false" ht="21.75" hidden="false" customHeight="true" outlineLevel="0" collapsed="false">
      <c r="B5" s="10" t="s">
        <v>19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26</v>
      </c>
      <c r="J5" s="10" t="s">
        <v>27</v>
      </c>
      <c r="K5" s="10" t="s">
        <v>28</v>
      </c>
      <c r="L5" s="10" t="s">
        <v>29</v>
      </c>
      <c r="M5" s="10" t="s">
        <v>30</v>
      </c>
      <c r="N5" s="10" t="s">
        <v>31</v>
      </c>
      <c r="O5" s="10" t="s">
        <v>32</v>
      </c>
    </row>
    <row r="6" customFormat="false" ht="15" hidden="false" customHeight="false" outlineLevel="0" collapsed="false">
      <c r="B6" s="11" t="s">
        <v>33</v>
      </c>
      <c r="C6" s="11" t="s">
        <v>34</v>
      </c>
      <c r="D6" s="11" t="s">
        <v>35</v>
      </c>
      <c r="E6" s="11" t="s">
        <v>36</v>
      </c>
      <c r="F6" s="11" t="s">
        <v>37</v>
      </c>
      <c r="G6" s="11" t="n">
        <v>1</v>
      </c>
      <c r="H6" s="12" t="n">
        <v>850</v>
      </c>
      <c r="I6" s="12" t="n">
        <v>1200</v>
      </c>
      <c r="J6" s="13" t="n">
        <f aca="false">IF(B6="","",G6*H6)</f>
        <v>850</v>
      </c>
      <c r="K6" s="13" t="n">
        <f aca="false">IF(B6="","",G6*I6)</f>
        <v>1200</v>
      </c>
      <c r="L6" s="13" t="n">
        <f aca="false">IF(B6="","",K6-J6)</f>
        <v>350</v>
      </c>
      <c r="M6" s="14" t="n">
        <f aca="false">IF(J6="","",IF(J6=0,"",L6/J6))</f>
        <v>0.411764705882353</v>
      </c>
      <c r="N6" s="11" t="s">
        <v>38</v>
      </c>
      <c r="O6" s="11" t="s">
        <v>39</v>
      </c>
    </row>
    <row r="7" customFormat="false" ht="15" hidden="false" customHeight="false" outlineLevel="0" collapsed="false">
      <c r="B7" s="11" t="s">
        <v>40</v>
      </c>
      <c r="C7" s="11" t="s">
        <v>41</v>
      </c>
      <c r="D7" s="11" t="s">
        <v>42</v>
      </c>
      <c r="E7" s="11" t="s">
        <v>43</v>
      </c>
      <c r="F7" s="11" t="s">
        <v>44</v>
      </c>
      <c r="G7" s="11" t="n">
        <v>1</v>
      </c>
      <c r="H7" s="12" t="n">
        <v>620</v>
      </c>
      <c r="I7" s="12" t="n">
        <v>1250</v>
      </c>
      <c r="J7" s="13" t="n">
        <f aca="false">IF(B7="","",G7*H7)</f>
        <v>620</v>
      </c>
      <c r="K7" s="13" t="n">
        <f aca="false">IF(B7="","",G7*I7)</f>
        <v>1250</v>
      </c>
      <c r="L7" s="13" t="n">
        <f aca="false">IF(B7="","",K7-J7)</f>
        <v>630</v>
      </c>
      <c r="M7" s="14" t="n">
        <f aca="false">IF(J7="","",IF(J7=0,"",L7/J7))</f>
        <v>1.01612903225806</v>
      </c>
      <c r="N7" s="11" t="s">
        <v>45</v>
      </c>
      <c r="O7" s="11"/>
    </row>
    <row r="8" customFormat="false" ht="15" hidden="false" customHeight="false" outlineLevel="0" collapsed="false">
      <c r="B8" s="11" t="s">
        <v>46</v>
      </c>
      <c r="C8" s="11" t="s">
        <v>47</v>
      </c>
      <c r="D8" s="11" t="s">
        <v>48</v>
      </c>
      <c r="E8" s="11" t="s">
        <v>49</v>
      </c>
      <c r="F8" s="11" t="s">
        <v>50</v>
      </c>
      <c r="G8" s="11" t="n">
        <v>2</v>
      </c>
      <c r="H8" s="12" t="n">
        <v>18</v>
      </c>
      <c r="I8" s="12" t="n">
        <v>45</v>
      </c>
      <c r="J8" s="13" t="n">
        <f aca="false">IF(B8="","",G8*H8)</f>
        <v>36</v>
      </c>
      <c r="K8" s="13" t="n">
        <f aca="false">IF(B8="","",G8*I8)</f>
        <v>90</v>
      </c>
      <c r="L8" s="13" t="n">
        <f aca="false">IF(B8="","",K8-J8)</f>
        <v>54</v>
      </c>
      <c r="M8" s="14" t="n">
        <f aca="false">IF(J8="","",IF(J8=0,"",L8/J8))</f>
        <v>1.5</v>
      </c>
      <c r="N8" s="11" t="s">
        <v>51</v>
      </c>
      <c r="O8" s="11"/>
    </row>
    <row r="9" customFormat="false" ht="15" hidden="false" customHeight="false" outlineLevel="0" collapsed="false">
      <c r="B9" s="11" t="s">
        <v>52</v>
      </c>
      <c r="C9" s="11" t="s">
        <v>53</v>
      </c>
      <c r="D9" s="11" t="s">
        <v>54</v>
      </c>
      <c r="E9" s="11" t="s">
        <v>55</v>
      </c>
      <c r="F9" s="11" t="s">
        <v>56</v>
      </c>
      <c r="G9" s="11" t="n">
        <v>1</v>
      </c>
      <c r="H9" s="12" t="n">
        <v>70</v>
      </c>
      <c r="I9" s="12" t="n">
        <v>88</v>
      </c>
      <c r="J9" s="13" t="n">
        <f aca="false">IF(B9="","",G9*H9)</f>
        <v>70</v>
      </c>
      <c r="K9" s="13" t="n">
        <f aca="false">IF(B9="","",G9*I9)</f>
        <v>88</v>
      </c>
      <c r="L9" s="13" t="n">
        <f aca="false">IF(B9="","",K9-J9)</f>
        <v>18</v>
      </c>
      <c r="M9" s="14" t="n">
        <f aca="false">IF(J9="","",IF(J9=0,"",L9/J9))</f>
        <v>0.257142857142857</v>
      </c>
      <c r="N9" s="11" t="s">
        <v>57</v>
      </c>
      <c r="O9" s="11"/>
    </row>
    <row r="10" customFormat="false" ht="15" hidden="false" customHeight="false" outlineLevel="0" collapsed="false">
      <c r="B10" s="11" t="s">
        <v>58</v>
      </c>
      <c r="C10" s="11" t="s">
        <v>59</v>
      </c>
      <c r="D10" s="11" t="s">
        <v>60</v>
      </c>
      <c r="E10" s="11" t="s">
        <v>61</v>
      </c>
      <c r="F10" s="11" t="s">
        <v>44</v>
      </c>
      <c r="G10" s="11" t="n">
        <v>1</v>
      </c>
      <c r="H10" s="12" t="n">
        <v>180</v>
      </c>
      <c r="I10" s="12" t="n">
        <v>210</v>
      </c>
      <c r="J10" s="13" t="n">
        <f aca="false">IF(B10="","",G10*H10)</f>
        <v>180</v>
      </c>
      <c r="K10" s="13" t="n">
        <f aca="false">IF(B10="","",G10*I10)</f>
        <v>210</v>
      </c>
      <c r="L10" s="13" t="n">
        <f aca="false">IF(B10="","",K10-J10)</f>
        <v>30</v>
      </c>
      <c r="M10" s="14" t="n">
        <f aca="false">IF(J10="","",IF(J10=0,"",L10/J10))</f>
        <v>0.166666666666667</v>
      </c>
      <c r="N10" s="11" t="s">
        <v>62</v>
      </c>
      <c r="O10" s="11"/>
    </row>
    <row r="11" customFormat="false" ht="15" hidden="false" customHeight="false" outlineLevel="0" collapsed="false">
      <c r="B11" s="11" t="s">
        <v>63</v>
      </c>
      <c r="C11" s="11" t="s">
        <v>41</v>
      </c>
      <c r="D11" s="11" t="s">
        <v>64</v>
      </c>
      <c r="E11" s="11" t="s">
        <v>49</v>
      </c>
      <c r="F11" s="11"/>
      <c r="G11" s="11" t="n">
        <v>1</v>
      </c>
      <c r="H11" s="12" t="n">
        <v>40</v>
      </c>
      <c r="I11" s="12" t="n">
        <v>52</v>
      </c>
      <c r="J11" s="13" t="n">
        <f aca="false">IF(B11="","",G11*H11)</f>
        <v>40</v>
      </c>
      <c r="K11" s="13" t="n">
        <f aca="false">IF(B11="","",G11*I11)</f>
        <v>52</v>
      </c>
      <c r="L11" s="13" t="n">
        <f aca="false">IF(B11="","",K11-J11)</f>
        <v>12</v>
      </c>
      <c r="M11" s="14" t="n">
        <f aca="false">IF(J11="","",IF(J11=0,"",L11/J11))</f>
        <v>0.3</v>
      </c>
      <c r="N11" s="11" t="s">
        <v>65</v>
      </c>
      <c r="O11" s="11" t="s">
        <v>66</v>
      </c>
    </row>
    <row r="12" customFormat="false" ht="15" hidden="false" customHeight="false" outlineLevel="0" collapsed="false">
      <c r="B12" s="11" t="s">
        <v>67</v>
      </c>
      <c r="C12" s="11" t="s">
        <v>68</v>
      </c>
      <c r="D12" s="11" t="s">
        <v>69</v>
      </c>
      <c r="E12" s="11" t="s">
        <v>61</v>
      </c>
      <c r="F12" s="11" t="s">
        <v>44</v>
      </c>
      <c r="G12" s="11" t="n">
        <v>1</v>
      </c>
      <c r="H12" s="12" t="n">
        <v>120</v>
      </c>
      <c r="I12" s="12" t="n">
        <v>150</v>
      </c>
      <c r="J12" s="13" t="n">
        <f aca="false">IF(B12="","",G12*H12)</f>
        <v>120</v>
      </c>
      <c r="K12" s="13" t="n">
        <f aca="false">IF(B12="","",G12*I12)</f>
        <v>150</v>
      </c>
      <c r="L12" s="13" t="n">
        <f aca="false">IF(B12="","",K12-J12)</f>
        <v>30</v>
      </c>
      <c r="M12" s="14" t="n">
        <f aca="false">IF(J12="","",IF(J12=0,"",L12/J12))</f>
        <v>0.25</v>
      </c>
      <c r="N12" s="11" t="s">
        <v>70</v>
      </c>
      <c r="O12" s="11"/>
    </row>
    <row r="13" customFormat="false" ht="15" hidden="false" customHeight="false" outlineLevel="0" collapsed="false">
      <c r="B13" s="11" t="s">
        <v>71</v>
      </c>
      <c r="C13" s="11" t="s">
        <v>72</v>
      </c>
      <c r="D13" s="11" t="s">
        <v>73</v>
      </c>
      <c r="E13" s="11" t="s">
        <v>49</v>
      </c>
      <c r="F13" s="11" t="s">
        <v>50</v>
      </c>
      <c r="G13" s="11" t="n">
        <v>3</v>
      </c>
      <c r="H13" s="12" t="n">
        <v>5</v>
      </c>
      <c r="I13" s="12" t="n">
        <v>14</v>
      </c>
      <c r="J13" s="13" t="n">
        <f aca="false">IF(B13="","",G13*H13)</f>
        <v>15</v>
      </c>
      <c r="K13" s="13" t="n">
        <f aca="false">IF(B13="","",G13*I13)</f>
        <v>42</v>
      </c>
      <c r="L13" s="13" t="n">
        <f aca="false">IF(B13="","",K13-J13)</f>
        <v>27</v>
      </c>
      <c r="M13" s="14" t="n">
        <f aca="false">IF(J13="","",IF(J13=0,"",L13/J13))</f>
        <v>1.8</v>
      </c>
      <c r="N13" s="11" t="s">
        <v>74</v>
      </c>
      <c r="O13" s="11"/>
    </row>
    <row r="14" customFormat="false" ht="15" hidden="false" customHeight="false" outlineLevel="0" collapsed="false">
      <c r="B14" s="11"/>
      <c r="C14" s="11"/>
      <c r="D14" s="11"/>
      <c r="E14" s="11"/>
      <c r="F14" s="11"/>
      <c r="G14" s="11"/>
      <c r="H14" s="12"/>
      <c r="I14" s="12"/>
      <c r="J14" s="13" t="str">
        <f aca="false">IF(B14="","",G14*H14)</f>
        <v/>
      </c>
      <c r="K14" s="13" t="str">
        <f aca="false">IF(B14="","",G14*I14)</f>
        <v/>
      </c>
      <c r="L14" s="13" t="str">
        <f aca="false">IF(B14="","",K14-J14)</f>
        <v/>
      </c>
      <c r="M14" s="14" t="str">
        <f aca="false">IF(J14="","",IF(J14=0,"",L14/J14))</f>
        <v/>
      </c>
      <c r="N14" s="11"/>
      <c r="O14" s="11"/>
    </row>
    <row r="15" customFormat="false" ht="15" hidden="false" customHeight="false" outlineLevel="0" collapsed="false">
      <c r="B15" s="11"/>
      <c r="C15" s="11"/>
      <c r="D15" s="11"/>
      <c r="E15" s="11"/>
      <c r="F15" s="11"/>
      <c r="G15" s="11"/>
      <c r="H15" s="12"/>
      <c r="I15" s="12"/>
      <c r="J15" s="13" t="str">
        <f aca="false">IF(B15="","",G15*H15)</f>
        <v/>
      </c>
      <c r="K15" s="13" t="str">
        <f aca="false">IF(B15="","",G15*I15)</f>
        <v/>
      </c>
      <c r="L15" s="13" t="str">
        <f aca="false">IF(B15="","",K15-J15)</f>
        <v/>
      </c>
      <c r="M15" s="14" t="str">
        <f aca="false">IF(J15="","",IF(J15=0,"",L15/J15))</f>
        <v/>
      </c>
      <c r="N15" s="11"/>
      <c r="O15" s="11"/>
    </row>
    <row r="16" customFormat="false" ht="15" hidden="false" customHeight="false" outlineLevel="0" collapsed="false">
      <c r="B16" s="11"/>
      <c r="C16" s="11"/>
      <c r="D16" s="11"/>
      <c r="E16" s="11"/>
      <c r="F16" s="11"/>
      <c r="G16" s="11"/>
      <c r="H16" s="12"/>
      <c r="I16" s="12"/>
      <c r="J16" s="13" t="str">
        <f aca="false">IF(B16="","",G16*H16)</f>
        <v/>
      </c>
      <c r="K16" s="13" t="str">
        <f aca="false">IF(B16="","",G16*I16)</f>
        <v/>
      </c>
      <c r="L16" s="13" t="str">
        <f aca="false">IF(B16="","",K16-J16)</f>
        <v/>
      </c>
      <c r="M16" s="14" t="str">
        <f aca="false">IF(J16="","",IF(J16=0,"",L16/J16))</f>
        <v/>
      </c>
      <c r="N16" s="11"/>
      <c r="O16" s="11"/>
    </row>
    <row r="17" customFormat="false" ht="15" hidden="false" customHeight="false" outlineLevel="0" collapsed="false">
      <c r="B17" s="11"/>
      <c r="C17" s="11"/>
      <c r="D17" s="11"/>
      <c r="E17" s="11"/>
      <c r="F17" s="11"/>
      <c r="G17" s="11"/>
      <c r="H17" s="12"/>
      <c r="I17" s="12"/>
      <c r="J17" s="13" t="str">
        <f aca="false">IF(B17="","",G17*H17)</f>
        <v/>
      </c>
      <c r="K17" s="13" t="str">
        <f aca="false">IF(B17="","",G17*I17)</f>
        <v/>
      </c>
      <c r="L17" s="13" t="str">
        <f aca="false">IF(B17="","",K17-J17)</f>
        <v/>
      </c>
      <c r="M17" s="14" t="str">
        <f aca="false">IF(J17="","",IF(J17=0,"",L17/J17))</f>
        <v/>
      </c>
      <c r="N17" s="11"/>
      <c r="O17" s="11"/>
    </row>
    <row r="18" customFormat="false" ht="15" hidden="false" customHeight="false" outlineLevel="0" collapsed="false">
      <c r="B18" s="11"/>
      <c r="C18" s="11"/>
      <c r="D18" s="11"/>
      <c r="E18" s="11"/>
      <c r="F18" s="11"/>
      <c r="G18" s="11"/>
      <c r="H18" s="12"/>
      <c r="I18" s="12"/>
      <c r="J18" s="13" t="str">
        <f aca="false">IF(B18="","",G18*H18)</f>
        <v/>
      </c>
      <c r="K18" s="13" t="str">
        <f aca="false">IF(B18="","",G18*I18)</f>
        <v/>
      </c>
      <c r="L18" s="13" t="str">
        <f aca="false">IF(B18="","",K18-J18)</f>
        <v/>
      </c>
      <c r="M18" s="14" t="str">
        <f aca="false">IF(J18="","",IF(J18=0,"",L18/J18))</f>
        <v/>
      </c>
      <c r="N18" s="11"/>
      <c r="O18" s="11"/>
    </row>
    <row r="19" customFormat="false" ht="15" hidden="false" customHeight="false" outlineLevel="0" collapsed="false">
      <c r="B19" s="11"/>
      <c r="C19" s="11"/>
      <c r="D19" s="11"/>
      <c r="E19" s="11"/>
      <c r="F19" s="11"/>
      <c r="G19" s="11"/>
      <c r="H19" s="12"/>
      <c r="I19" s="12"/>
      <c r="J19" s="13" t="str">
        <f aca="false">IF(B19="","",G19*H19)</f>
        <v/>
      </c>
      <c r="K19" s="13" t="str">
        <f aca="false">IF(B19="","",G19*I19)</f>
        <v/>
      </c>
      <c r="L19" s="13" t="str">
        <f aca="false">IF(B19="","",K19-J19)</f>
        <v/>
      </c>
      <c r="M19" s="14" t="str">
        <f aca="false">IF(J19="","",IF(J19=0,"",L19/J19))</f>
        <v/>
      </c>
      <c r="N19" s="11"/>
      <c r="O19" s="11"/>
    </row>
    <row r="20" customFormat="false" ht="15" hidden="false" customHeight="false" outlineLevel="0" collapsed="false">
      <c r="B20" s="11"/>
      <c r="C20" s="11"/>
      <c r="D20" s="11"/>
      <c r="E20" s="11"/>
      <c r="F20" s="11"/>
      <c r="G20" s="11"/>
      <c r="H20" s="12"/>
      <c r="I20" s="12"/>
      <c r="J20" s="13" t="str">
        <f aca="false">IF(B20="","",G20*H20)</f>
        <v/>
      </c>
      <c r="K20" s="13" t="str">
        <f aca="false">IF(B20="","",G20*I20)</f>
        <v/>
      </c>
      <c r="L20" s="13" t="str">
        <f aca="false">IF(B20="","",K20-J20)</f>
        <v/>
      </c>
      <c r="M20" s="14" t="str">
        <f aca="false">IF(J20="","",IF(J20=0,"",L20/J20))</f>
        <v/>
      </c>
      <c r="N20" s="11"/>
      <c r="O20" s="11"/>
    </row>
    <row r="21" customFormat="false" ht="15" hidden="false" customHeight="false" outlineLevel="0" collapsed="false">
      <c r="B21" s="11"/>
      <c r="C21" s="11"/>
      <c r="D21" s="11"/>
      <c r="E21" s="11"/>
      <c r="F21" s="11"/>
      <c r="G21" s="11"/>
      <c r="H21" s="12"/>
      <c r="I21" s="12"/>
      <c r="J21" s="13" t="str">
        <f aca="false">IF(B21="","",G21*H21)</f>
        <v/>
      </c>
      <c r="K21" s="13" t="str">
        <f aca="false">IF(B21="","",G21*I21)</f>
        <v/>
      </c>
      <c r="L21" s="13" t="str">
        <f aca="false">IF(B21="","",K21-J21)</f>
        <v/>
      </c>
      <c r="M21" s="14" t="str">
        <f aca="false">IF(J21="","",IF(J21=0,"",L21/J21))</f>
        <v/>
      </c>
      <c r="N21" s="11"/>
      <c r="O21" s="11"/>
    </row>
    <row r="22" customFormat="false" ht="15" hidden="false" customHeight="false" outlineLevel="0" collapsed="false">
      <c r="B22" s="11"/>
      <c r="C22" s="11"/>
      <c r="D22" s="11"/>
      <c r="E22" s="11"/>
      <c r="F22" s="11"/>
      <c r="G22" s="11"/>
      <c r="H22" s="12"/>
      <c r="I22" s="12"/>
      <c r="J22" s="13" t="str">
        <f aca="false">IF(B22="","",G22*H22)</f>
        <v/>
      </c>
      <c r="K22" s="13" t="str">
        <f aca="false">IF(B22="","",G22*I22)</f>
        <v/>
      </c>
      <c r="L22" s="13" t="str">
        <f aca="false">IF(B22="","",K22-J22)</f>
        <v/>
      </c>
      <c r="M22" s="14" t="str">
        <f aca="false">IF(J22="","",IF(J22=0,"",L22/J22))</f>
        <v/>
      </c>
      <c r="N22" s="11"/>
      <c r="O22" s="11"/>
    </row>
    <row r="23" customFormat="false" ht="15" hidden="false" customHeight="false" outlineLevel="0" collapsed="false">
      <c r="B23" s="11"/>
      <c r="C23" s="11"/>
      <c r="D23" s="11"/>
      <c r="E23" s="11"/>
      <c r="F23" s="11"/>
      <c r="G23" s="11"/>
      <c r="H23" s="12"/>
      <c r="I23" s="12"/>
      <c r="J23" s="13" t="str">
        <f aca="false">IF(B23="","",G23*H23)</f>
        <v/>
      </c>
      <c r="K23" s="13" t="str">
        <f aca="false">IF(B23="","",G23*I23)</f>
        <v/>
      </c>
      <c r="L23" s="13" t="str">
        <f aca="false">IF(B23="","",K23-J23)</f>
        <v/>
      </c>
      <c r="M23" s="14" t="str">
        <f aca="false">IF(J23="","",IF(J23=0,"",L23/J23))</f>
        <v/>
      </c>
      <c r="N23" s="11"/>
      <c r="O23" s="11"/>
    </row>
    <row r="24" customFormat="false" ht="15" hidden="false" customHeight="false" outlineLevel="0" collapsed="false">
      <c r="B24" s="11"/>
      <c r="C24" s="11"/>
      <c r="D24" s="11"/>
      <c r="E24" s="11"/>
      <c r="F24" s="11"/>
      <c r="G24" s="11"/>
      <c r="H24" s="12"/>
      <c r="I24" s="12"/>
      <c r="J24" s="13" t="str">
        <f aca="false">IF(B24="","",G24*H24)</f>
        <v/>
      </c>
      <c r="K24" s="13" t="str">
        <f aca="false">IF(B24="","",G24*I24)</f>
        <v/>
      </c>
      <c r="L24" s="13" t="str">
        <f aca="false">IF(B24="","",K24-J24)</f>
        <v/>
      </c>
      <c r="M24" s="14" t="str">
        <f aca="false">IF(J24="","",IF(J24=0,"",L24/J24))</f>
        <v/>
      </c>
      <c r="N24" s="11"/>
      <c r="O24" s="11"/>
    </row>
    <row r="25" customFormat="false" ht="15" hidden="false" customHeight="false" outlineLevel="0" collapsed="false">
      <c r="B25" s="11"/>
      <c r="C25" s="11"/>
      <c r="D25" s="11"/>
      <c r="E25" s="11"/>
      <c r="F25" s="11"/>
      <c r="G25" s="11"/>
      <c r="H25" s="12"/>
      <c r="I25" s="12"/>
      <c r="J25" s="13" t="str">
        <f aca="false">IF(B25="","",G25*H25)</f>
        <v/>
      </c>
      <c r="K25" s="13" t="str">
        <f aca="false">IF(B25="","",G25*I25)</f>
        <v/>
      </c>
      <c r="L25" s="13" t="str">
        <f aca="false">IF(B25="","",K25-J25)</f>
        <v/>
      </c>
      <c r="M25" s="14" t="str">
        <f aca="false">IF(J25="","",IF(J25=0,"",L25/J25))</f>
        <v/>
      </c>
      <c r="N25" s="11"/>
      <c r="O25" s="11"/>
    </row>
  </sheetData>
  <conditionalFormatting sqref="L6:L25">
    <cfRule type="colorScale" priority="2">
      <colorScale>
        <cfvo type="min" val="0"/>
        <cfvo type="num" val="0"/>
        <cfvo type="max" val="0"/>
        <color rgb="FFF8696B"/>
        <color rgb="FFFFFFFF"/>
        <color rgb="FF63BE7B"/>
      </colorScale>
    </cfRule>
  </conditionalFormatting>
  <dataValidations count="1">
    <dataValidation allowBlank="true" errorStyle="stop" operator="between" showDropDown="false" showErrorMessage="false" showInputMessage="false" sqref="E6:E25" type="list">
      <formula1>"Raw,PSA 10,PSA 9,PSA 8,BGS 10,BGS 9.5,BGS 9,CGC 10,CGC 9.5,CGC 9,SGC 10,SGC 9.5,SGC 9"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3"/>
    <col collapsed="false" customWidth="true" hidden="false" outlineLevel="0" max="5" min="5" style="0" width="18"/>
    <col collapsed="false" customWidth="true" hidden="false" outlineLevel="0" max="6" min="6" style="0" width="8"/>
    <col collapsed="false" customWidth="true" hidden="false" outlineLevel="0" max="7" min="7" style="0" width="12"/>
  </cols>
  <sheetData>
    <row r="2" customFormat="false" ht="30" hidden="false" customHeight="true" outlineLevel="0" collapsed="false">
      <c r="B2" s="9" t="s">
        <v>75</v>
      </c>
    </row>
    <row r="3" customFormat="false" ht="15" hidden="false" customHeight="false" outlineLevel="0" collapsed="false">
      <c r="B3" s="2" t="s">
        <v>76</v>
      </c>
    </row>
    <row r="5" customFormat="false" ht="15" hidden="false" customHeight="false" outlineLevel="0" collapsed="false">
      <c r="B5" s="15" t="s">
        <v>77</v>
      </c>
      <c r="E5" s="16" t="s">
        <v>20</v>
      </c>
      <c r="F5" s="16" t="s">
        <v>78</v>
      </c>
      <c r="G5" s="16" t="s">
        <v>79</v>
      </c>
    </row>
    <row r="6" customFormat="false" ht="15" hidden="false" customHeight="false" outlineLevel="0" collapsed="false">
      <c r="B6" s="4" t="s">
        <v>3</v>
      </c>
      <c r="C6" s="5" t="n">
        <f aca="false">SUM(Collection!$G$6:$G$25)</f>
        <v>11</v>
      </c>
      <c r="E6" s="17" t="s">
        <v>34</v>
      </c>
      <c r="F6" s="18" t="n">
        <f aca="false">SUMIF(Collection!$C$6:$C$25,E6,Collection!$G$6:$G$25)</f>
        <v>1</v>
      </c>
      <c r="G6" s="19" t="n">
        <f aca="false">SUMIF(Collection!$C$6:$C$25,E6,Collection!$K$6:$K$25)</f>
        <v>1200</v>
      </c>
    </row>
    <row r="7" customFormat="false" ht="15" hidden="false" customHeight="false" outlineLevel="0" collapsed="false">
      <c r="B7" s="4" t="s">
        <v>80</v>
      </c>
      <c r="C7" s="6" t="n">
        <f aca="false">SUM(Collection!$J$6:$J$25)</f>
        <v>1931</v>
      </c>
      <c r="E7" s="17" t="s">
        <v>41</v>
      </c>
      <c r="F7" s="18" t="n">
        <f aca="false">SUMIF(Collection!$C$6:$C$25,E7,Collection!$G$6:$G$25)</f>
        <v>2</v>
      </c>
      <c r="G7" s="19" t="n">
        <f aca="false">SUMIF(Collection!$C$6:$C$25,E7,Collection!$K$6:$K$25)</f>
        <v>1302</v>
      </c>
    </row>
    <row r="8" customFormat="false" ht="15" hidden="false" customHeight="false" outlineLevel="0" collapsed="false">
      <c r="B8" s="4" t="s">
        <v>81</v>
      </c>
      <c r="C8" s="6" t="n">
        <f aca="false">SUM(Collection!$K$6:$K$25)</f>
        <v>3082</v>
      </c>
      <c r="E8" s="17" t="s">
        <v>47</v>
      </c>
      <c r="F8" s="18" t="n">
        <f aca="false">SUMIF(Collection!$C$6:$C$25,E8,Collection!$G$6:$G$25)</f>
        <v>2</v>
      </c>
      <c r="G8" s="19" t="n">
        <f aca="false">SUMIF(Collection!$C$6:$C$25,E8,Collection!$K$6:$K$25)</f>
        <v>90</v>
      </c>
    </row>
    <row r="9" customFormat="false" ht="15" hidden="false" customHeight="false" outlineLevel="0" collapsed="false">
      <c r="B9" s="4" t="s">
        <v>82</v>
      </c>
      <c r="C9" s="6" t="n">
        <f aca="false">C8-C7</f>
        <v>1151</v>
      </c>
      <c r="E9" s="17" t="s">
        <v>53</v>
      </c>
      <c r="F9" s="18" t="n">
        <f aca="false">SUMIF(Collection!$C$6:$C$25,E9,Collection!$G$6:$G$25)</f>
        <v>1</v>
      </c>
      <c r="G9" s="19" t="n">
        <f aca="false">SUMIF(Collection!$C$6:$C$25,E9,Collection!$K$6:$K$25)</f>
        <v>88</v>
      </c>
    </row>
    <row r="10" customFormat="false" ht="15" hidden="false" customHeight="false" outlineLevel="0" collapsed="false">
      <c r="B10" s="4" t="s">
        <v>6</v>
      </c>
      <c r="C10" s="7" t="n">
        <f aca="false">IF(C7=0,"",C9/C7)</f>
        <v>0.596064215432418</v>
      </c>
      <c r="E10" s="17" t="s">
        <v>59</v>
      </c>
      <c r="F10" s="18" t="n">
        <f aca="false">SUMIF(Collection!$C$6:$C$25,E10,Collection!$G$6:$G$25)</f>
        <v>1</v>
      </c>
      <c r="G10" s="19" t="n">
        <f aca="false">SUMIF(Collection!$C$6:$C$25,E10,Collection!$K$6:$K$25)</f>
        <v>210</v>
      </c>
    </row>
    <row r="11" customFormat="false" ht="15" hidden="false" customHeight="false" outlineLevel="0" collapsed="false">
      <c r="B11" s="15" t="s">
        <v>83</v>
      </c>
      <c r="E11" s="17" t="s">
        <v>68</v>
      </c>
      <c r="F11" s="18" t="n">
        <f aca="false">SUMIF(Collection!$C$6:$C$25,E11,Collection!$G$6:$G$25)</f>
        <v>1</v>
      </c>
      <c r="G11" s="19" t="n">
        <f aca="false">SUMIF(Collection!$C$6:$C$25,E11,Collection!$K$6:$K$25)</f>
        <v>150</v>
      </c>
    </row>
    <row r="12" customFormat="false" ht="15" hidden="false" customHeight="false" outlineLevel="0" collapsed="false">
      <c r="B12" s="4" t="s">
        <v>84</v>
      </c>
      <c r="C12" s="20" t="str">
        <f aca="false">IFERROR(INDEX(Collection!$B$6:$B$25,MATCH(MAX(Collection!$K$6:$K$25),Collection!$K$6:$K$25,0)),"")</f>
        <v>Umbreon VMAX</v>
      </c>
      <c r="E12" s="17" t="s">
        <v>72</v>
      </c>
      <c r="F12" s="18" t="n">
        <f aca="false">SUMIF(Collection!$C$6:$C$25,E12,Collection!$G$6:$G$25)</f>
        <v>3</v>
      </c>
      <c r="G12" s="19" t="n">
        <f aca="false">SUMIF(Collection!$C$6:$C$25,E12,Collection!$K$6:$K$25)</f>
        <v>42</v>
      </c>
    </row>
    <row r="13" customFormat="false" ht="15" hidden="false" customHeight="false" outlineLevel="0" collapsed="false">
      <c r="B13" s="4" t="s">
        <v>85</v>
      </c>
      <c r="C13" s="6" t="n">
        <f aca="false">IFERROR(MAX(Collection!$K$6:$K$25),"")</f>
        <v>1250</v>
      </c>
      <c r="E13" s="2" t="s">
        <v>86</v>
      </c>
    </row>
    <row r="14" customFormat="false" ht="15" hidden="false" customHeight="false" outlineLevel="0" collapsed="false">
      <c r="B14" s="4" t="s">
        <v>87</v>
      </c>
      <c r="C14" s="20" t="str">
        <f aca="false">IFERROR(INDEX(Collection!$B$6:$B$25,MATCH(MAX(Collection!$M$6:$M$25),Collection!$M$6:$M$25,0)),"")</f>
        <v>Snorlax</v>
      </c>
    </row>
    <row r="15" customFormat="false" ht="15" hidden="false" customHeight="false" outlineLevel="0" collapsed="false">
      <c r="B15" s="4" t="s">
        <v>88</v>
      </c>
      <c r="C15" s="7" t="n">
        <f aca="false">IFERROR(MAX(Collection!$M$6:$M$25),"")</f>
        <v>1.8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2026-08-03T17:29:21Z</dcterms:created>
  <dc:creator>openpyxl</dc:creator>
  <dc:description/>
  <dc:language>en-US</dc:language>
  <cp:lastModifiedBy/>
  <dcterms:modified xsi:type="dcterms:W3CDTF">2026-08-04T01:31:17Z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