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2"/>
    <sheet name="Stock List" sheetId="2" state="visible" r:id="rId3"/>
    <sheet name="Summary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<sst xmlns="http://schemas.openxmlformats.org/spreadsheetml/2006/main" count="102" uniqueCount="83">
  <si>
    <t xml:space="preserve">Bartr Vendor Stock List</t>
  </si>
  <si>
    <t xml:space="preserve">Free template from bartr.cards - run your whole table from one sheet.</t>
  </si>
  <si>
    <t xml:space="preserve">At a glance</t>
  </si>
  <si>
    <t xml:space="preserve">Copies listed for sale</t>
  </si>
  <si>
    <t xml:space="preserve">Table value at ask</t>
  </si>
  <si>
    <t xml:space="preserve">Revenue so far</t>
  </si>
  <si>
    <t xml:space="preserve">Realized profit</t>
  </si>
  <si>
    <t xml:space="preserve">Sheets</t>
  </si>
  <si>
    <t xml:space="preserve">Stock List</t>
  </si>
  <si>
    <t xml:space="preserve">One row per copy: cost, market, ask, margin, status, sold price, profit.</t>
  </si>
  <si>
    <t xml:space="preserve">Summary</t>
  </si>
  <si>
    <t xml:space="preserve">Table totals, realized profit, and the value-by-status chart. Nothing to type.</t>
  </si>
  <si>
    <t xml:space="preserve">How to use it</t>
  </si>
  <si>
    <t xml:space="preserve">- Type only in the blue columns. Black columns calculate themselves; green cells read other sheets.</t>
  </si>
  <si>
    <t xml:space="preserve">- Delete the sample rows once you get the idea - the formulas keep working on empty rows.</t>
  </si>
  <si>
    <t xml:space="preserve">- Status drives everything: flip a row to Sold, enter Sold For, and Summary does the rest.</t>
  </si>
  <si>
    <t xml:space="preserve">- Works in Excel, Google Sheets (File &gt; Import), and Apple Numbers.</t>
  </si>
  <si>
    <t xml:space="preserve">Vendor Stock List</t>
  </si>
  <si>
    <t xml:space="preserve">One row per copy. Blue columns are yours to type; black columns calculate themselves.</t>
  </si>
  <si>
    <t xml:space="preserve">Card Name</t>
  </si>
  <si>
    <t xml:space="preserve">Set</t>
  </si>
  <si>
    <t xml:space="preserve">Number</t>
  </si>
  <si>
    <t xml:space="preserve">Grade</t>
  </si>
  <si>
    <t xml:space="preserve">Variant</t>
  </si>
  <si>
    <t xml:space="preserve">Qty</t>
  </si>
  <si>
    <t xml:space="preserve">Cost per Copy ($)</t>
  </si>
  <si>
    <t xml:space="preserve">Market ($)</t>
  </si>
  <si>
    <t xml:space="preserve">Ask ($)</t>
  </si>
  <si>
    <t xml:space="preserve">Margin %</t>
  </si>
  <si>
    <t xml:space="preserve">Status</t>
  </si>
  <si>
    <t xml:space="preserve">Sold For ($)</t>
  </si>
  <si>
    <t xml:space="preserve">Profit ($)</t>
  </si>
  <si>
    <t xml:space="preserve">Notes</t>
  </si>
  <si>
    <t xml:space="preserve">Umbreon VMAX</t>
  </si>
  <si>
    <t xml:space="preserve">Evolving Skies</t>
  </si>
  <si>
    <t xml:space="preserve">215</t>
  </si>
  <si>
    <t xml:space="preserve">PSA 10</t>
  </si>
  <si>
    <t xml:space="preserve">Alt Art</t>
  </si>
  <si>
    <t xml:space="preserve">For sale</t>
  </si>
  <si>
    <t xml:space="preserve">Charizard ex</t>
  </si>
  <si>
    <t xml:space="preserve">Obsidian Flames</t>
  </si>
  <si>
    <t xml:space="preserve">125</t>
  </si>
  <si>
    <t xml:space="preserve">PSA 9</t>
  </si>
  <si>
    <t xml:space="preserve">Pikachu ex</t>
  </si>
  <si>
    <t xml:space="preserve">Paldea Evolved</t>
  </si>
  <si>
    <t xml:space="preserve">063</t>
  </si>
  <si>
    <t xml:space="preserve">Raw</t>
  </si>
  <si>
    <t xml:space="preserve">Reverse Holo</t>
  </si>
  <si>
    <t xml:space="preserve">Mewtwo VSTAR</t>
  </si>
  <si>
    <t xml:space="preserve">Crown Zenith</t>
  </si>
  <si>
    <t xml:space="preserve">GG44</t>
  </si>
  <si>
    <t xml:space="preserve">CGC 9.5</t>
  </si>
  <si>
    <t xml:space="preserve">Gold</t>
  </si>
  <si>
    <t xml:space="preserve">On hold</t>
  </si>
  <si>
    <t xml:space="preserve">Held for Mike until Sunday</t>
  </si>
  <si>
    <t xml:space="preserve">Lugia V</t>
  </si>
  <si>
    <t xml:space="preserve">Silver Tempest</t>
  </si>
  <si>
    <t xml:space="preserve">186</t>
  </si>
  <si>
    <t xml:space="preserve">Sold</t>
  </si>
  <si>
    <t xml:space="preserve">Cash, Saturday</t>
  </si>
  <si>
    <t xml:space="preserve">Rayquaza VMAX</t>
  </si>
  <si>
    <t xml:space="preserve">TG20</t>
  </si>
  <si>
    <t xml:space="preserve">Digital, Saturday</t>
  </si>
  <si>
    <t xml:space="preserve">Gengar VMAX</t>
  </si>
  <si>
    <t xml:space="preserve">Fusion Strike</t>
  </si>
  <si>
    <t xml:space="preserve">271</t>
  </si>
  <si>
    <t xml:space="preserve">Snorlax</t>
  </si>
  <si>
    <t xml:space="preserve">151</t>
  </si>
  <si>
    <t xml:space="preserve">143</t>
  </si>
  <si>
    <t xml:space="preserve">Table Summary</t>
  </si>
  <si>
    <t xml:space="preserve">Everything on this sheet reads the Stock List - never type here.</t>
  </si>
  <si>
    <t xml:space="preserve">Market value ($)</t>
  </si>
  <si>
    <t xml:space="preserve">Copies listed</t>
  </si>
  <si>
    <t xml:space="preserve">Cost in stock ($)</t>
  </si>
  <si>
    <t xml:space="preserve">Table value at market ($)</t>
  </si>
  <si>
    <t xml:space="preserve">Table value at ask ($)</t>
  </si>
  <si>
    <t xml:space="preserve">Traded</t>
  </si>
  <si>
    <t xml:space="preserve">Expected profit if all sells at ask ($)</t>
  </si>
  <si>
    <t xml:space="preserve">Copies sold</t>
  </si>
  <si>
    <t xml:space="preserve">Revenue ($)</t>
  </si>
  <si>
    <t xml:space="preserve">Cost of what sold ($)</t>
  </si>
  <si>
    <t xml:space="preserve">Realized profit ($)</t>
  </si>
  <si>
    <t xml:space="preserve">Avg realized margin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</si>
</sst>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\$#,##0.00"/>
    <numFmt numFmtId="167" formatCode="0.0%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22B49"/>
      <name val="Cambria"/>
      <family val="0"/>
      <charset val="1"/>
    </font>
    <font>
      <sz val="11"/>
      <color rgb="FF666666"/>
      <name val="Cambria"/>
      <family val="0"/>
      <charset val="1"/>
    </font>
    <font>
      <b val="true"/>
      <sz val="13"/>
      <color rgb="FF122B49"/>
      <name val="Cambria"/>
      <family val="0"/>
      <charset val="1"/>
    </font>
    <font>
      <sz val="11"/>
      <name val="Cambria"/>
      <family val="0"/>
      <charset val="1"/>
    </font>
    <font>
      <sz val="11"/>
      <color rgb="FF00800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8"/>
      <color rgb="FF122B4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0066CC"/>
      <name val="Cambria"/>
      <family val="0"/>
      <charset val="1"/>
    </font>
    <font>
      <sz val="11"/>
      <color rgb="FF000000"/>
      <name val="Cambria"/>
      <family val="0"/>
      <charset val="1"/>
    </font>
    <font>
      <b val="true"/>
      <sz val="12"/>
      <color rgb="FF122B49"/>
      <name val="Cambria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22B49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9F9F9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666666"/>
      <rgbColor rgb="FF969696"/>
      <rgbColor rgb="FF122B4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Stock value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Summary!F5</c:f>
              <c:strCache>
                <c:ptCount val="1"/>
                <c:pt idx="0">
                  <c:v>Market value ($)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Summary!$E$6:$E$9</c:f>
              <c:strCache>
                <c:ptCount val="4"/>
                <c:pt idx="0">
                  <c:v>For sale</c:v>
                </c:pt>
                <c:pt idx="1">
                  <c:v>On hold</c:v>
                </c:pt>
                <c:pt idx="2">
                  <c:v>Sold</c:v>
                </c:pt>
                <c:pt idx="3">
                  <c:v>Traded</c:v>
                </c:pt>
              </c:strCache>
            </c:strRef>
          </c:cat>
          <c:val>
            <c:numRef>
              <c:f>Summary!$F$6:$F$9</c:f>
              <c:numCache>
                <c:formatCode>General</c:formatCode>
                <c:ptCount val="4"/>
                <c:pt idx="0">
                  <c:v>1717</c:v>
                </c:pt>
                <c:pt idx="1">
                  <c:v>88</c:v>
                </c:pt>
                <c:pt idx="2">
                  <c:v>352</c:v>
                </c:pt>
                <c:pt idx="3">
                  <c:v>0</c:v>
                </c:pt>
              </c:numCache>
            </c:numRef>
          </c:val>
        </c:ser>
        <c:gapWidth val="150"/>
        <c:overlap val="0"/>
        <c:axId val="12752261"/>
        <c:axId val="19030376"/>
      </c:barChart>
      <c:catAx>
        <c:axId val="1275226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9030376"/>
        <c:crosses val="autoZero"/>
        <c:auto val="1"/>
        <c:lblAlgn val="ctr"/>
        <c:lblOffset val="100"/>
        <c:noMultiLvlLbl val="0"/>
      </c:catAx>
      <c:valAx>
        <c:axId val="190303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Market value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275226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17</xdr:row>
      <xdr:rowOff>0</xdr:rowOff>
    </xdr:from>
    <xdr:to>
      <xdr:col>5</xdr:col>
      <xdr:colOff>317160</xdr:colOff>
      <xdr:row>32</xdr:row>
      <xdr:rowOff>21960</xdr:rowOff>
    </xdr:to>
    <xdr:graphicFrame>
      <xdr:nvGraphicFramePr>
        <xdr:cNvPr id="0" name="Chart 1"/>
        <xdr:cNvGraphicFramePr/>
      </xdr:nvGraphicFramePr>
      <xdr:xfrm>
        <a:off x="141120" y="3429000"/>
        <a:ext cx="503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60"/>
  </cols>
  <sheetData>
    <row r="2" customFormat="false" ht="36" hidden="false" customHeight="tru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15" hidden="false" customHeight="false" outlineLevel="0" collapsed="false">
      <c r="B7" s="4" t="s">
        <v>3</v>
      </c>
      <c r="C7" s="5" t="n">
        <f aca="false">Summary!C6</f>
        <v>8</v>
      </c>
    </row>
    <row r="8" customFormat="false" ht="15" hidden="false" customHeight="false" outlineLevel="0" collapsed="false">
      <c r="B8" s="4" t="s">
        <v>4</v>
      </c>
      <c r="C8" s="6" t="n">
        <f aca="false">Summary!C9</f>
        <v>1944</v>
      </c>
    </row>
    <row r="9" customFormat="false" ht="15" hidden="false" customHeight="false" outlineLevel="0" collapsed="false">
      <c r="B9" s="4" t="s">
        <v>5</v>
      </c>
      <c r="C9" s="6" t="n">
        <f aca="false">Summary!C13</f>
        <v>378</v>
      </c>
    </row>
    <row r="10" customFormat="false" ht="15" hidden="false" customHeight="false" outlineLevel="0" collapsed="false">
      <c r="B10" s="4" t="s">
        <v>6</v>
      </c>
      <c r="C10" s="6" t="n">
        <f aca="false">Summary!C15</f>
        <v>133</v>
      </c>
    </row>
    <row r="12" customFormat="false" ht="15" hidden="false" customHeight="false" outlineLevel="0" collapsed="false">
      <c r="B12" s="3" t="s">
        <v>7</v>
      </c>
    </row>
    <row r="13" customFormat="false" ht="15" hidden="false" customHeight="false" outlineLevel="0" collapsed="false">
      <c r="B13" s="7" t="s">
        <v>8</v>
      </c>
      <c r="C13" s="2" t="s">
        <v>9</v>
      </c>
    </row>
    <row r="14" customFormat="false" ht="15" hidden="false" customHeight="false" outlineLevel="0" collapsed="false">
      <c r="B14" s="7" t="s">
        <v>10</v>
      </c>
      <c r="C14" s="2" t="s">
        <v>11</v>
      </c>
    </row>
    <row r="16" customFormat="false" ht="15" hidden="false" customHeight="false" outlineLevel="0" collapsed="false">
      <c r="B16" s="3" t="s">
        <v>12</v>
      </c>
    </row>
    <row r="17" customFormat="false" ht="15" hidden="false" customHeight="false" outlineLevel="0" collapsed="false">
      <c r="B17" s="2" t="s">
        <v>13</v>
      </c>
    </row>
    <row r="18" customFormat="false" ht="15" hidden="false" customHeight="false" outlineLevel="0" collapsed="false">
      <c r="B18" s="2" t="s">
        <v>14</v>
      </c>
    </row>
    <row r="19" customFormat="false" ht="15" hidden="false" customHeight="false" outlineLevel="0" collapsed="false">
      <c r="B19" s="2" t="s">
        <v>15</v>
      </c>
    </row>
    <row r="20" customFormat="false" ht="15" hidden="false" customHeight="false" outlineLevel="0" collapsed="false">
      <c r="B20" s="2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5" min="4" style="0" width="9"/>
    <col collapsed="false" customWidth="true" hidden="false" outlineLevel="0" max="6" min="6" style="0" width="13"/>
    <col collapsed="false" customWidth="true" hidden="false" outlineLevel="0" max="7" min="7" style="0" width="6"/>
    <col collapsed="false" customWidth="true" hidden="false" outlineLevel="0" max="8" min="8" style="0" width="14"/>
    <col collapsed="false" customWidth="true" hidden="false" outlineLevel="0" max="9" min="9" style="0" width="11"/>
    <col collapsed="false" customWidth="true" hidden="false" outlineLevel="0" max="10" min="10" style="0" width="10"/>
    <col collapsed="false" customWidth="true" hidden="false" outlineLevel="0" max="11" min="11" style="0" width="9"/>
    <col collapsed="false" customWidth="true" hidden="false" outlineLevel="0" max="12" min="12" style="0" width="10"/>
    <col collapsed="false" customWidth="true" hidden="false" outlineLevel="0" max="13" min="13" style="0" width="12"/>
    <col collapsed="false" customWidth="true" hidden="false" outlineLevel="0" max="14" min="14" style="0" width="10"/>
    <col collapsed="false" customWidth="true" hidden="false" outlineLevel="0" max="15" min="15" style="0" width="26"/>
  </cols>
  <sheetData>
    <row r="2" customFormat="false" ht="30" hidden="false" customHeight="true" outlineLevel="0" collapsed="false">
      <c r="B2" s="8" t="s">
        <v>17</v>
      </c>
    </row>
    <row r="3" customFormat="false" ht="15" hidden="false" customHeight="false" outlineLevel="0" collapsed="false">
      <c r="B3" s="2" t="s">
        <v>18</v>
      </c>
    </row>
    <row r="5" customFormat="false" ht="21.75" hidden="false" customHeight="true" outlineLevel="0" collapsed="false"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</row>
    <row r="6" customFormat="false" ht="15" hidden="false" customHeight="false" outlineLevel="0" collapsed="false">
      <c r="B6" s="10" t="s">
        <v>33</v>
      </c>
      <c r="C6" s="10" t="s">
        <v>34</v>
      </c>
      <c r="D6" s="10" t="s">
        <v>35</v>
      </c>
      <c r="E6" s="10" t="s">
        <v>36</v>
      </c>
      <c r="F6" s="10" t="s">
        <v>37</v>
      </c>
      <c r="G6" s="10" t="n">
        <v>1</v>
      </c>
      <c r="H6" s="11" t="n">
        <v>900</v>
      </c>
      <c r="I6" s="11" t="n">
        <v>1250</v>
      </c>
      <c r="J6" s="11" t="n">
        <v>1400</v>
      </c>
      <c r="K6" s="12" t="n">
        <f aca="false">IF(H6="","",IF(J6="","",(J6-H6)/H6))</f>
        <v>0.555555555555556</v>
      </c>
      <c r="L6" s="10" t="s">
        <v>38</v>
      </c>
      <c r="M6" s="11"/>
      <c r="N6" s="13" t="str">
        <f aca="false">IF(B6="","",IF(AND(L6="Sold",M6&lt;&gt;""),(M6-H6)*G6,""))</f>
        <v/>
      </c>
      <c r="O6" s="10"/>
    </row>
    <row r="7" customFormat="false" ht="15" hidden="false" customHeight="false" outlineLevel="0" collapsed="false">
      <c r="B7" s="10" t="s">
        <v>39</v>
      </c>
      <c r="C7" s="10" t="s">
        <v>40</v>
      </c>
      <c r="D7" s="10" t="s">
        <v>41</v>
      </c>
      <c r="E7" s="10" t="s">
        <v>42</v>
      </c>
      <c r="F7" s="10"/>
      <c r="G7" s="10" t="n">
        <v>1</v>
      </c>
      <c r="H7" s="11" t="n">
        <v>140</v>
      </c>
      <c r="I7" s="11" t="n">
        <v>185</v>
      </c>
      <c r="J7" s="11" t="n">
        <v>210</v>
      </c>
      <c r="K7" s="12" t="n">
        <f aca="false">IF(H7="","",IF(J7="","",(J7-H7)/H7))</f>
        <v>0.5</v>
      </c>
      <c r="L7" s="10" t="s">
        <v>38</v>
      </c>
      <c r="M7" s="11"/>
      <c r="N7" s="13" t="str">
        <f aca="false">IF(B7="","",IF(AND(L7="Sold",M7&lt;&gt;""),(M7-H7)*G7,""))</f>
        <v/>
      </c>
      <c r="O7" s="10"/>
    </row>
    <row r="8" customFormat="false" ht="15" hidden="false" customHeight="false" outlineLevel="0" collapsed="false">
      <c r="B8" s="10" t="s">
        <v>43</v>
      </c>
      <c r="C8" s="10" t="s">
        <v>44</v>
      </c>
      <c r="D8" s="10" t="s">
        <v>45</v>
      </c>
      <c r="E8" s="10" t="s">
        <v>46</v>
      </c>
      <c r="F8" s="10" t="s">
        <v>47</v>
      </c>
      <c r="G8" s="10" t="n">
        <v>2</v>
      </c>
      <c r="H8" s="11" t="n">
        <v>22</v>
      </c>
      <c r="I8" s="11" t="n">
        <v>45</v>
      </c>
      <c r="J8" s="11" t="n">
        <v>55</v>
      </c>
      <c r="K8" s="12" t="n">
        <f aca="false">IF(H8="","",IF(J8="","",(J8-H8)/H8))</f>
        <v>1.5</v>
      </c>
      <c r="L8" s="10" t="s">
        <v>38</v>
      </c>
      <c r="M8" s="11"/>
      <c r="N8" s="13" t="str">
        <f aca="false">IF(B8="","",IF(AND(L8="Sold",M8&lt;&gt;""),(M8-H8)*G8,""))</f>
        <v/>
      </c>
      <c r="O8" s="10"/>
    </row>
    <row r="9" customFormat="false" ht="15" hidden="false" customHeight="false" outlineLevel="0" collapsed="false">
      <c r="B9" s="10" t="s">
        <v>48</v>
      </c>
      <c r="C9" s="10" t="s">
        <v>49</v>
      </c>
      <c r="D9" s="10" t="s">
        <v>50</v>
      </c>
      <c r="E9" s="10" t="s">
        <v>51</v>
      </c>
      <c r="F9" s="10" t="s">
        <v>52</v>
      </c>
      <c r="G9" s="10" t="n">
        <v>1</v>
      </c>
      <c r="H9" s="11" t="n">
        <v>60</v>
      </c>
      <c r="I9" s="11" t="n">
        <v>88</v>
      </c>
      <c r="J9" s="11" t="n">
        <v>99</v>
      </c>
      <c r="K9" s="12" t="n">
        <f aca="false">IF(H9="","",IF(J9="","",(J9-H9)/H9))</f>
        <v>0.65</v>
      </c>
      <c r="L9" s="10" t="s">
        <v>53</v>
      </c>
      <c r="M9" s="11"/>
      <c r="N9" s="13" t="str">
        <f aca="false">IF(B9="","",IF(AND(L9="Sold",M9&lt;&gt;""),(M9-H9)*G9,""))</f>
        <v/>
      </c>
      <c r="O9" s="10" t="s">
        <v>54</v>
      </c>
    </row>
    <row r="10" customFormat="false" ht="15" hidden="false" customHeight="false" outlineLevel="0" collapsed="false">
      <c r="B10" s="10" t="s">
        <v>55</v>
      </c>
      <c r="C10" s="10" t="s">
        <v>56</v>
      </c>
      <c r="D10" s="10" t="s">
        <v>57</v>
      </c>
      <c r="E10" s="10" t="s">
        <v>36</v>
      </c>
      <c r="F10" s="10" t="s">
        <v>37</v>
      </c>
      <c r="G10" s="10" t="n">
        <v>1</v>
      </c>
      <c r="H10" s="11" t="n">
        <v>210</v>
      </c>
      <c r="I10" s="11" t="n">
        <v>300</v>
      </c>
      <c r="J10" s="11" t="n">
        <v>335</v>
      </c>
      <c r="K10" s="12" t="n">
        <f aca="false">IF(H10="","",IF(J10="","",(J10-H10)/H10))</f>
        <v>0.595238095238095</v>
      </c>
      <c r="L10" s="10" t="s">
        <v>58</v>
      </c>
      <c r="M10" s="11" t="n">
        <v>320</v>
      </c>
      <c r="N10" s="13" t="n">
        <f aca="false">IF(B10="","",IF(AND(L10="Sold",M10&lt;&gt;""),(M10-H10)*G10,""))</f>
        <v>110</v>
      </c>
      <c r="O10" s="10" t="s">
        <v>59</v>
      </c>
    </row>
    <row r="11" customFormat="false" ht="15" hidden="false" customHeight="false" outlineLevel="0" collapsed="false">
      <c r="B11" s="10" t="s">
        <v>60</v>
      </c>
      <c r="C11" s="10" t="s">
        <v>34</v>
      </c>
      <c r="D11" s="10" t="s">
        <v>61</v>
      </c>
      <c r="E11" s="10" t="s">
        <v>46</v>
      </c>
      <c r="F11" s="10"/>
      <c r="G11" s="10" t="n">
        <v>1</v>
      </c>
      <c r="H11" s="11" t="n">
        <v>35</v>
      </c>
      <c r="I11" s="11" t="n">
        <v>52</v>
      </c>
      <c r="J11" s="11" t="n">
        <v>60</v>
      </c>
      <c r="K11" s="12" t="n">
        <f aca="false">IF(H11="","",IF(J11="","",(J11-H11)/H11))</f>
        <v>0.714285714285714</v>
      </c>
      <c r="L11" s="10" t="s">
        <v>58</v>
      </c>
      <c r="M11" s="11" t="n">
        <v>58</v>
      </c>
      <c r="N11" s="13" t="n">
        <f aca="false">IF(B11="","",IF(AND(L11="Sold",M11&lt;&gt;""),(M11-H11)*G11,""))</f>
        <v>23</v>
      </c>
      <c r="O11" s="10" t="s">
        <v>62</v>
      </c>
    </row>
    <row r="12" customFormat="false" ht="15" hidden="false" customHeight="false" outlineLevel="0" collapsed="false">
      <c r="B12" s="10" t="s">
        <v>63</v>
      </c>
      <c r="C12" s="10" t="s">
        <v>64</v>
      </c>
      <c r="D12" s="10" t="s">
        <v>65</v>
      </c>
      <c r="E12" s="10" t="s">
        <v>42</v>
      </c>
      <c r="F12" s="10" t="s">
        <v>37</v>
      </c>
      <c r="G12" s="10" t="n">
        <v>1</v>
      </c>
      <c r="H12" s="11" t="n">
        <v>110</v>
      </c>
      <c r="I12" s="11" t="n">
        <v>150</v>
      </c>
      <c r="J12" s="11" t="n">
        <v>170</v>
      </c>
      <c r="K12" s="12" t="n">
        <f aca="false">IF(H12="","",IF(J12="","",(J12-H12)/H12))</f>
        <v>0.545454545454545</v>
      </c>
      <c r="L12" s="10" t="s">
        <v>38</v>
      </c>
      <c r="M12" s="11"/>
      <c r="N12" s="13" t="str">
        <f aca="false">IF(B12="","",IF(AND(L12="Sold",M12&lt;&gt;""),(M12-H12)*G12,""))</f>
        <v/>
      </c>
      <c r="O12" s="10"/>
    </row>
    <row r="13" customFormat="false" ht="15" hidden="false" customHeight="false" outlineLevel="0" collapsed="false">
      <c r="B13" s="10" t="s">
        <v>66</v>
      </c>
      <c r="C13" s="10" t="s">
        <v>67</v>
      </c>
      <c r="D13" s="10" t="s">
        <v>68</v>
      </c>
      <c r="E13" s="10" t="s">
        <v>46</v>
      </c>
      <c r="F13" s="10" t="s">
        <v>47</v>
      </c>
      <c r="G13" s="10" t="n">
        <v>3</v>
      </c>
      <c r="H13" s="11" t="n">
        <v>6</v>
      </c>
      <c r="I13" s="11" t="n">
        <v>14</v>
      </c>
      <c r="J13" s="11" t="n">
        <v>18</v>
      </c>
      <c r="K13" s="12" t="n">
        <f aca="false">IF(H13="","",IF(J13="","",(J13-H13)/H13))</f>
        <v>2</v>
      </c>
      <c r="L13" s="10" t="s">
        <v>38</v>
      </c>
      <c r="M13" s="11"/>
      <c r="N13" s="13" t="str">
        <f aca="false">IF(B13="","",IF(AND(L13="Sold",M13&lt;&gt;""),(M13-H13)*G13,""))</f>
        <v/>
      </c>
      <c r="O13" s="10"/>
    </row>
    <row r="14" customFormat="false" ht="15" hidden="false" customHeight="false" outlineLevel="0" collapsed="false">
      <c r="B14" s="10"/>
      <c r="C14" s="10"/>
      <c r="D14" s="10"/>
      <c r="E14" s="10"/>
      <c r="F14" s="10"/>
      <c r="G14" s="10"/>
      <c r="H14" s="11"/>
      <c r="I14" s="11"/>
      <c r="J14" s="11"/>
      <c r="K14" s="12" t="str">
        <f aca="false">IF(H14="","",IF(J14="","",(J14-H14)/H14))</f>
        <v/>
      </c>
      <c r="L14" s="10"/>
      <c r="M14" s="11"/>
      <c r="N14" s="13" t="str">
        <f aca="false">IF(B14="","",IF(AND(L14="Sold",M14&lt;&gt;""),(M14-H14)*G14,""))</f>
        <v/>
      </c>
      <c r="O14" s="10"/>
    </row>
    <row r="15" customFormat="false" ht="15" hidden="false" customHeight="false" outlineLevel="0" collapsed="false">
      <c r="B15" s="10"/>
      <c r="C15" s="10"/>
      <c r="D15" s="10"/>
      <c r="E15" s="10"/>
      <c r="F15" s="10"/>
      <c r="G15" s="10"/>
      <c r="H15" s="11"/>
      <c r="I15" s="11"/>
      <c r="J15" s="11"/>
      <c r="K15" s="12" t="str">
        <f aca="false">IF(H15="","",IF(J15="","",(J15-H15)/H15))</f>
        <v/>
      </c>
      <c r="L15" s="10"/>
      <c r="M15" s="11"/>
      <c r="N15" s="13" t="str">
        <f aca="false">IF(B15="","",IF(AND(L15="Sold",M15&lt;&gt;""),(M15-H15)*G15,""))</f>
        <v/>
      </c>
      <c r="O15" s="10"/>
    </row>
    <row r="16" customFormat="false" ht="15" hidden="false" customHeight="false" outlineLevel="0" collapsed="false">
      <c r="B16" s="10"/>
      <c r="C16" s="10"/>
      <c r="D16" s="10"/>
      <c r="E16" s="10"/>
      <c r="F16" s="10"/>
      <c r="G16" s="10"/>
      <c r="H16" s="11"/>
      <c r="I16" s="11"/>
      <c r="J16" s="11"/>
      <c r="K16" s="12" t="str">
        <f aca="false">IF(H16="","",IF(J16="","",(J16-H16)/H16))</f>
        <v/>
      </c>
      <c r="L16" s="10"/>
      <c r="M16" s="11"/>
      <c r="N16" s="13" t="str">
        <f aca="false">IF(B16="","",IF(AND(L16="Sold",M16&lt;&gt;""),(M16-H16)*G16,""))</f>
        <v/>
      </c>
      <c r="O16" s="10"/>
    </row>
    <row r="17" customFormat="false" ht="15" hidden="false" customHeight="false" outlineLevel="0" collapsed="false">
      <c r="B17" s="10"/>
      <c r="C17" s="10"/>
      <c r="D17" s="10"/>
      <c r="E17" s="10"/>
      <c r="F17" s="10"/>
      <c r="G17" s="10"/>
      <c r="H17" s="11"/>
      <c r="I17" s="11"/>
      <c r="J17" s="11"/>
      <c r="K17" s="12" t="str">
        <f aca="false">IF(H17="","",IF(J17="","",(J17-H17)/H17))</f>
        <v/>
      </c>
      <c r="L17" s="10"/>
      <c r="M17" s="11"/>
      <c r="N17" s="13" t="str">
        <f aca="false">IF(B17="","",IF(AND(L17="Sold",M17&lt;&gt;""),(M17-H17)*G17,""))</f>
        <v/>
      </c>
      <c r="O17" s="10"/>
    </row>
    <row r="18" customFormat="false" ht="15" hidden="false" customHeight="false" outlineLevel="0" collapsed="false">
      <c r="B18" s="10"/>
      <c r="C18" s="10"/>
      <c r="D18" s="10"/>
      <c r="E18" s="10"/>
      <c r="F18" s="10"/>
      <c r="G18" s="10"/>
      <c r="H18" s="11"/>
      <c r="I18" s="11"/>
      <c r="J18" s="11"/>
      <c r="K18" s="12" t="str">
        <f aca="false">IF(H18="","",IF(J18="","",(J18-H18)/H18))</f>
        <v/>
      </c>
      <c r="L18" s="10"/>
      <c r="M18" s="11"/>
      <c r="N18" s="13" t="str">
        <f aca="false">IF(B18="","",IF(AND(L18="Sold",M18&lt;&gt;""),(M18-H18)*G18,""))</f>
        <v/>
      </c>
      <c r="O18" s="10"/>
    </row>
    <row r="19" customFormat="false" ht="15" hidden="false" customHeight="false" outlineLevel="0" collapsed="false">
      <c r="B19" s="10"/>
      <c r="C19" s="10"/>
      <c r="D19" s="10"/>
      <c r="E19" s="10"/>
      <c r="F19" s="10"/>
      <c r="G19" s="10"/>
      <c r="H19" s="11"/>
      <c r="I19" s="11"/>
      <c r="J19" s="11"/>
      <c r="K19" s="12" t="str">
        <f aca="false">IF(H19="","",IF(J19="","",(J19-H19)/H19))</f>
        <v/>
      </c>
      <c r="L19" s="10"/>
      <c r="M19" s="11"/>
      <c r="N19" s="13" t="str">
        <f aca="false">IF(B19="","",IF(AND(L19="Sold",M19&lt;&gt;""),(M19-H19)*G19,""))</f>
        <v/>
      </c>
      <c r="O19" s="10"/>
    </row>
    <row r="20" customFormat="false" ht="15" hidden="false" customHeight="false" outlineLevel="0" collapsed="false">
      <c r="B20" s="10"/>
      <c r="C20" s="10"/>
      <c r="D20" s="10"/>
      <c r="E20" s="10"/>
      <c r="F20" s="10"/>
      <c r="G20" s="10"/>
      <c r="H20" s="11"/>
      <c r="I20" s="11"/>
      <c r="J20" s="11"/>
      <c r="K20" s="12" t="str">
        <f aca="false">IF(H20="","",IF(J20="","",(J20-H20)/H20))</f>
        <v/>
      </c>
      <c r="L20" s="10"/>
      <c r="M20" s="11"/>
      <c r="N20" s="13" t="str">
        <f aca="false">IF(B20="","",IF(AND(L20="Sold",M20&lt;&gt;""),(M20-H20)*G20,""))</f>
        <v/>
      </c>
      <c r="O20" s="10"/>
    </row>
    <row r="21" customFormat="false" ht="15" hidden="false" customHeight="false" outlineLevel="0" collapsed="false">
      <c r="B21" s="10"/>
      <c r="C21" s="10"/>
      <c r="D21" s="10"/>
      <c r="E21" s="10"/>
      <c r="F21" s="10"/>
      <c r="G21" s="10"/>
      <c r="H21" s="11"/>
      <c r="I21" s="11"/>
      <c r="J21" s="11"/>
      <c r="K21" s="12" t="str">
        <f aca="false">IF(H21="","",IF(J21="","",(J21-H21)/H21))</f>
        <v/>
      </c>
      <c r="L21" s="10"/>
      <c r="M21" s="11"/>
      <c r="N21" s="13" t="str">
        <f aca="false">IF(B21="","",IF(AND(L21="Sold",M21&lt;&gt;""),(M21-H21)*G21,""))</f>
        <v/>
      </c>
      <c r="O21" s="10"/>
    </row>
    <row r="22" customFormat="false" ht="15" hidden="false" customHeight="false" outlineLevel="0" collapsed="false">
      <c r="B22" s="10"/>
      <c r="C22" s="10"/>
      <c r="D22" s="10"/>
      <c r="E22" s="10"/>
      <c r="F22" s="10"/>
      <c r="G22" s="10"/>
      <c r="H22" s="11"/>
      <c r="I22" s="11"/>
      <c r="J22" s="11"/>
      <c r="K22" s="12" t="str">
        <f aca="false">IF(H22="","",IF(J22="","",(J22-H22)/H22))</f>
        <v/>
      </c>
      <c r="L22" s="10"/>
      <c r="M22" s="11"/>
      <c r="N22" s="13" t="str">
        <f aca="false">IF(B22="","",IF(AND(L22="Sold",M22&lt;&gt;""),(M22-H22)*G22,""))</f>
        <v/>
      </c>
      <c r="O22" s="10"/>
    </row>
    <row r="23" customFormat="false" ht="15" hidden="false" customHeight="false" outlineLevel="0" collapsed="false">
      <c r="B23" s="10"/>
      <c r="C23" s="10"/>
      <c r="D23" s="10"/>
      <c r="E23" s="10"/>
      <c r="F23" s="10"/>
      <c r="G23" s="10"/>
      <c r="H23" s="11"/>
      <c r="I23" s="11"/>
      <c r="J23" s="11"/>
      <c r="K23" s="12" t="str">
        <f aca="false">IF(H23="","",IF(J23="","",(J23-H23)/H23))</f>
        <v/>
      </c>
      <c r="L23" s="10"/>
      <c r="M23" s="11"/>
      <c r="N23" s="13" t="str">
        <f aca="false">IF(B23="","",IF(AND(L23="Sold",M23&lt;&gt;""),(M23-H23)*G23,""))</f>
        <v/>
      </c>
      <c r="O23" s="10"/>
    </row>
    <row r="24" customFormat="false" ht="15" hidden="false" customHeight="false" outlineLevel="0" collapsed="false">
      <c r="B24" s="10"/>
      <c r="C24" s="10"/>
      <c r="D24" s="10"/>
      <c r="E24" s="10"/>
      <c r="F24" s="10"/>
      <c r="G24" s="10"/>
      <c r="H24" s="11"/>
      <c r="I24" s="11"/>
      <c r="J24" s="11"/>
      <c r="K24" s="12" t="str">
        <f aca="false">IF(H24="","",IF(J24="","",(J24-H24)/H24))</f>
        <v/>
      </c>
      <c r="L24" s="10"/>
      <c r="M24" s="11"/>
      <c r="N24" s="13" t="str">
        <f aca="false">IF(B24="","",IF(AND(L24="Sold",M24&lt;&gt;""),(M24-H24)*G24,""))</f>
        <v/>
      </c>
      <c r="O24" s="10"/>
    </row>
    <row r="25" customFormat="false" ht="15" hidden="false" customHeight="false" outlineLevel="0" collapsed="false">
      <c r="B25" s="10"/>
      <c r="C25" s="10"/>
      <c r="D25" s="10"/>
      <c r="E25" s="10"/>
      <c r="F25" s="10"/>
      <c r="G25" s="10"/>
      <c r="H25" s="11"/>
      <c r="I25" s="11"/>
      <c r="J25" s="11"/>
      <c r="K25" s="12" t="str">
        <f aca="false">IF(H25="","",IF(J25="","",(J25-H25)/H25))</f>
        <v/>
      </c>
      <c r="L25" s="10"/>
      <c r="M25" s="11"/>
      <c r="N25" s="13" t="str">
        <f aca="false">IF(B25="","",IF(AND(L25="Sold",M25&lt;&gt;""),(M25-H25)*G25,""))</f>
        <v/>
      </c>
      <c r="O25" s="10"/>
    </row>
  </sheetData>
  <conditionalFormatting sqref="I6:I25">
    <cfRule type="dataBar" priority="2">
      <dataBar showValue="1" minLength="10" maxLength="90">
        <cfvo type="min" val="0"/>
        <cfvo type="max" val="0"/>
        <color rgb="FF4A90D9"/>
      </dataBar>
      <extLst>
        <ext xmlns:x14="http://schemas.microsoft.com/office/spreadsheetml/2009/9/main" uri="{B025F937-C7B1-47D3-B67F-A62EFF666E3E}">
          <x14:id>{A7679A71-995C-4DC5-B7CE-937077D5A0F3}</x14:id>
        </ext>
      </extLst>
    </cfRule>
  </conditionalFormatting>
  <dataValidations count="2">
    <dataValidation allowBlank="true" errorStyle="stop" operator="between" showDropDown="false" showErrorMessage="false" showInputMessage="false" sqref="E6:E25" type="list">
      <formula1>"Raw,PSA 10,PSA 9,PSA 8,BGS 10,BGS 9.5,BGS 9,CGC 10,CGC 9.5,CGC 9,SGC 10,SGC 9.5,SGC 9"</formula1>
      <formula2>0</formula2>
    </dataValidation>
    <dataValidation allowBlank="true" errorStyle="stop" operator="between" showDropDown="false" showErrorMessage="false" showInputMessage="false" sqref="L6:L25" type="list">
      <formula1>"For sale,On hold,Sold,Traded"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679A71-995C-4DC5-B7CE-937077D5A0F3}">
            <x14:dataBar minLength="10" maxLength="90" axisPosition="none" gradient="true">
              <x14:cfvo type="min"/>
              <x14:cfvo type="max"/>
              <x14:negativeFillColor rgb="FF4A90D9"/>
              <x14:axisColor rgb="FF000000"/>
            </x14:dataBar>
          </x14:cfRule>
          <xm:sqref>I6:I25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6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5" min="5" style="0" width="12"/>
    <col collapsed="false" customWidth="true" hidden="false" outlineLevel="0" max="6" min="6" style="0" width="16"/>
  </cols>
  <sheetData>
    <row r="2" customFormat="false" ht="30" hidden="false" customHeight="true" outlineLevel="0" collapsed="false">
      <c r="B2" s="8" t="s">
        <v>69</v>
      </c>
    </row>
    <row r="3" customFormat="false" ht="15" hidden="false" customHeight="false" outlineLevel="0" collapsed="false">
      <c r="B3" s="2" t="s">
        <v>70</v>
      </c>
    </row>
    <row r="5" customFormat="false" ht="15" hidden="false" customHeight="false" outlineLevel="0" collapsed="false">
      <c r="B5" s="14" t="s">
        <v>38</v>
      </c>
      <c r="E5" s="15" t="s">
        <v>29</v>
      </c>
      <c r="F5" s="15" t="s">
        <v>71</v>
      </c>
    </row>
    <row r="6" customFormat="false" ht="15" hidden="false" customHeight="false" outlineLevel="0" collapsed="false">
      <c r="B6" s="4" t="s">
        <v>72</v>
      </c>
      <c r="C6" s="5" t="n">
        <f aca="false">SUMPRODUCT(('Stock List'!$L$6:$L$25="For sale")*'Stock List'!$G$6:$G$25)</f>
        <v>8</v>
      </c>
      <c r="E6" s="16" t="s">
        <v>38</v>
      </c>
      <c r="F6" s="17" t="n">
        <f aca="false">SUMPRODUCT(('Stock List'!$L$6:$L$25=E6)*'Stock List'!$G$6:$G$25*'Stock List'!$I$6:$I$25)</f>
        <v>1717</v>
      </c>
    </row>
    <row r="7" customFormat="false" ht="15" hidden="false" customHeight="false" outlineLevel="0" collapsed="false">
      <c r="B7" s="4" t="s">
        <v>73</v>
      </c>
      <c r="C7" s="6" t="n">
        <f aca="false">SUMPRODUCT(('Stock List'!$L$6:$L$25="For sale")*'Stock List'!$G$6:$G$25*'Stock List'!$H$6:$H$25)</f>
        <v>1212</v>
      </c>
      <c r="E7" s="16" t="s">
        <v>53</v>
      </c>
      <c r="F7" s="17" t="n">
        <f aca="false">SUMPRODUCT(('Stock List'!$L$6:$L$25=E7)*'Stock List'!$G$6:$G$25*'Stock List'!$I$6:$I$25)</f>
        <v>88</v>
      </c>
    </row>
    <row r="8" customFormat="false" ht="15" hidden="false" customHeight="false" outlineLevel="0" collapsed="false">
      <c r="B8" s="4" t="s">
        <v>74</v>
      </c>
      <c r="C8" s="6" t="n">
        <f aca="false">SUMPRODUCT(('Stock List'!$L$6:$L$25="For sale")*'Stock List'!$G$6:$G$25*'Stock List'!$I$6:$I$25)</f>
        <v>1717</v>
      </c>
      <c r="E8" s="16" t="s">
        <v>58</v>
      </c>
      <c r="F8" s="17" t="n">
        <f aca="false">SUMPRODUCT(('Stock List'!$L$6:$L$25=E8)*'Stock List'!$G$6:$G$25*'Stock List'!$I$6:$I$25)</f>
        <v>352</v>
      </c>
    </row>
    <row r="9" customFormat="false" ht="15" hidden="false" customHeight="false" outlineLevel="0" collapsed="false">
      <c r="B9" s="4" t="s">
        <v>75</v>
      </c>
      <c r="C9" s="6" t="n">
        <f aca="false">SUMPRODUCT(('Stock List'!$L$6:$L$25="For sale")*'Stock List'!$G$6:$G$25*'Stock List'!$J$6:$J$25)</f>
        <v>1944</v>
      </c>
      <c r="E9" s="16" t="s">
        <v>76</v>
      </c>
      <c r="F9" s="17" t="n">
        <f aca="false">SUMPRODUCT(('Stock List'!$L$6:$L$25=E9)*'Stock List'!$G$6:$G$25*'Stock List'!$I$6:$I$25)</f>
        <v>0</v>
      </c>
    </row>
    <row r="10" customFormat="false" ht="15" hidden="false" customHeight="false" outlineLevel="0" collapsed="false">
      <c r="B10" s="4" t="s">
        <v>77</v>
      </c>
      <c r="C10" s="6" t="n">
        <f aca="false">C9-C7</f>
        <v>732</v>
      </c>
    </row>
    <row r="11" customFormat="false" ht="15" hidden="false" customHeight="false" outlineLevel="0" collapsed="false">
      <c r="B11" s="14" t="s">
        <v>58</v>
      </c>
    </row>
    <row r="12" customFormat="false" ht="15" hidden="false" customHeight="false" outlineLevel="0" collapsed="false">
      <c r="B12" s="4" t="s">
        <v>78</v>
      </c>
      <c r="C12" s="5" t="n">
        <f aca="false">SUMPRODUCT(('Stock List'!$L$6:$L$25="Sold")*'Stock List'!$G$6:$G$25)</f>
        <v>2</v>
      </c>
    </row>
    <row r="13" customFormat="false" ht="15" hidden="false" customHeight="false" outlineLevel="0" collapsed="false">
      <c r="B13" s="4" t="s">
        <v>79</v>
      </c>
      <c r="C13" s="6" t="n">
        <f aca="false">SUMPRODUCT(('Stock List'!$L$6:$L$25="Sold")*'Stock List'!$G$6:$G$25*'Stock List'!$M$6:$M$25)</f>
        <v>378</v>
      </c>
    </row>
    <row r="14" customFormat="false" ht="15" hidden="false" customHeight="false" outlineLevel="0" collapsed="false">
      <c r="B14" s="4" t="s">
        <v>80</v>
      </c>
      <c r="C14" s="6" t="n">
        <f aca="false">SUMPRODUCT(('Stock List'!$L$6:$L$25="Sold")*'Stock List'!$G$6:$G$25*'Stock List'!$H$6:$H$25)</f>
        <v>245</v>
      </c>
    </row>
    <row r="15" customFormat="false" ht="15" hidden="false" customHeight="false" outlineLevel="0" collapsed="false">
      <c r="B15" s="4" t="s">
        <v>81</v>
      </c>
      <c r="C15" s="6" t="n">
        <f aca="false">SUM('Stock List'!$N$6:$N$25)</f>
        <v>133</v>
      </c>
    </row>
    <row r="16" customFormat="false" ht="15" hidden="false" customHeight="false" outlineLevel="0" collapsed="false">
      <c r="B16" s="4" t="s">
        <v>82</v>
      </c>
      <c r="C16" s="18" t="n">
        <f aca="false">IF(C14=0,"",(C13-C14)/C14)</f>
        <v>0.542857142857143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2026-08-03T17:27:08Z</dcterms:created>
  <dc:creator>openpyxl</dc:creator>
  <dc:description/>
  <dc:language>en-US</dc:language>
  <cp:lastModifiedBy/>
  <dcterms:modified xsi:type="dcterms:W3CDTF">2026-08-04T01:31:14Z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